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353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<sst xmlns="http://schemas.openxmlformats.org/spreadsheetml/2006/main" count="48" uniqueCount="37">
  <si>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K</t>
  </si>
  <si>
    <t>S</t>
  </si>
  <si>
    <t>rd</t>
  </si>
  <si>
    <t>v</t>
  </si>
  <si>
    <t>rf</t>
  </si>
  <si>
    <t>t</t>
  </si>
  <si>
    <t>d1</t>
  </si>
  <si>
    <t>d2</t>
  </si>
  <si>
    <t>b</t>
  </si>
  <si>
    <t>Smin</t>
  </si>
  <si>
    <t>Floating strike lookback call</t>
  </si>
  <si>
    <t>Smax</t>
  </si>
  <si>
    <t>K&lt;Smax</t>
  </si>
  <si>
    <t>Fixed Strike lookback Put</t>
  </si>
  <si>
    <t>S&gt;K</t>
  </si>
  <si>
    <t>K&gt;Smin</t>
  </si>
  <si>
    <t>Floating strike lookback Put</t>
  </si>
  <si>
    <t>Fixed Strike lookback call</t>
  </si>
  <si>
    <t>S&lt;=K</t>
  </si>
  <si>
    <t>Y1</t>
  </si>
  <si>
    <t>C10</t>
  </si>
  <si>
    <t>A1</t>
  </si>
  <si>
    <t>A2</t>
  </si>
  <si>
    <t>C00</t>
  </si>
  <si>
    <t>N(Y1)</t>
  </si>
  <si>
    <t>N(d1)</t>
  </si>
  <si>
    <t>bT</t>
  </si>
  <si>
    <t>A1A2N(Y1)</t>
  </si>
  <si>
    <t>A1bTN(d1)</t>
  </si>
  <si>
    <t>Value</t>
  </si>
  <si>
    <t>N(-d1)</t>
  </si>
  <si>
    <t>N(-Y1)</t>
  </si>
  <si>
    <t>A1A2N(-Y1)</t>
  </si>
  <si>
    <t>A1bTN(-d1)</t>
  </si>
  <si>
    <t>Se(b-r)T</t>
  </si>
  <si>
    <t>Xe(-rT)</t>
  </si>
  <si>
    <t>N(d2)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</si>
</sst>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E+00"/>
    <numFmt numFmtId="181" formatCode="0E+00"/>
    <numFmt numFmtId="182" formatCode="#,##0.0;[Red]\-#,##0.0"/>
    <numFmt numFmtId="183" formatCode="0.000000"/>
    <numFmt numFmtId="184" formatCode="0.00_);[Red]\(0.00\)"/>
    <numFmt numFmtId="185" formatCode="#,##0.000;[Red]\-#,##0.000"/>
    <numFmt numFmtId="186" formatCode="#,##0.0000;[Red]\-#,##0.0000"/>
    <numFmt numFmtId="187" formatCode="0.0000000"/>
    <numFmt numFmtId="188" formatCode="0.00000000"/>
    <numFmt numFmtId="189" formatCode="0.000000000"/>
    <numFmt numFmtId="190" formatCode="0.0000_);[Red]\(0.0000\)"/>
  </numFmts>
  <fonts count="3">
    <font>
      <sz val="11"/>
      <name val="ＭＳ ゴシック"/>
      <family val="0"/>
    </font>
    <font>
      <sz val="6"/>
      <name val="ＭＳ ゴシック"/>
      <family val="3"/>
    </font>
    <font>
      <b/>
      <sz val="11"/>
      <name val="ＭＳ ゴシック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178" fontId="0" fillId="0" borderId="0" xfId="0" applyNumberFormat="1" applyAlignment="1">
      <alignment/>
    </xf>
    <xf numFmtId="178" fontId="0" fillId="3" borderId="0" xfId="0" applyNumberFormat="1" applyFill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40" fontId="0" fillId="0" borderId="0" xfId="16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0" fontId="0" fillId="0" borderId="0" xfId="16" applyNumberFormat="1" applyFill="1" applyAlignment="1">
      <alignment/>
    </xf>
    <xf numFmtId="186" fontId="0" fillId="0" borderId="0" xfId="16" applyNumberFormat="1" applyAlignment="1">
      <alignment/>
    </xf>
    <xf numFmtId="186" fontId="0" fillId="0" borderId="0" xfId="16" applyNumberFormat="1" applyFill="1" applyAlignment="1">
      <alignment/>
    </xf>
    <xf numFmtId="178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87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178" fontId="0" fillId="4" borderId="0" xfId="0" applyNumberFormat="1" applyFill="1" applyAlignment="1">
      <alignment/>
    </xf>
    <xf numFmtId="178" fontId="0" fillId="5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R68"/>
  <sheetViews>
    <sheetView tabSelected="1" workbookViewId="0" topLeftCell="A1">
      <selection activeCell="I46" sqref="I46"/>
    </sheetView>
  </sheetViews>
  <sheetFormatPr defaultColWidth="8.796875" defaultRowHeight="14.25"/>
  <cols>
    <col min="3" max="3" width="16.19921875" style="0" customWidth="1"/>
    <col min="4" max="5" width="12.19921875" style="0" customWidth="1"/>
    <col min="6" max="6" width="15.5" style="0" customWidth="1"/>
    <col min="7" max="7" width="12.5" style="0" customWidth="1"/>
    <col min="8" max="8" width="2.19921875" style="0" customWidth="1"/>
    <col min="9" max="9" width="15.69921875" style="0" customWidth="1"/>
    <col min="10" max="10" width="14.8984375" style="0" customWidth="1"/>
  </cols>
  <sheetData>
    <row r="2" spans="3:18" ht="40.5">
      <c r="C2" s="5" t="s">
        <v>17</v>
      </c>
      <c r="D2" s="5"/>
      <c r="E2" s="5"/>
      <c r="F2" s="5" t="s">
        <v>13</v>
      </c>
      <c r="G2" s="4"/>
      <c r="H2" s="4"/>
      <c r="I2" s="5" t="s">
        <v>10</v>
      </c>
      <c r="J2" s="5" t="s">
        <v>16</v>
      </c>
      <c r="K2" s="4"/>
      <c r="L2" s="4"/>
      <c r="M2" s="4"/>
      <c r="N2" s="4"/>
      <c r="O2" s="4"/>
      <c r="P2" s="4"/>
      <c r="Q2" s="4"/>
      <c r="R2" s="4"/>
    </row>
    <row r="3" spans="3:18" ht="13.5">
      <c r="C3" s="4" t="s">
        <v>18</v>
      </c>
      <c r="D3" s="4" t="s">
        <v>12</v>
      </c>
      <c r="E3" s="4"/>
      <c r="F3" s="4" t="s">
        <v>14</v>
      </c>
      <c r="G3" s="4" t="s">
        <v>15</v>
      </c>
      <c r="H3" s="4"/>
      <c r="K3" s="4"/>
      <c r="L3" s="4"/>
      <c r="M3" s="4"/>
      <c r="N3" s="4"/>
      <c r="O3" s="4"/>
      <c r="P3" s="4"/>
      <c r="Q3" s="4"/>
      <c r="R3" s="4"/>
    </row>
    <row r="4" spans="2:10" ht="13.5">
      <c r="B4" t="s">
        <v>1</v>
      </c>
      <c r="C4" s="1">
        <v>1</v>
      </c>
      <c r="D4">
        <f aca="true" t="shared" si="0" ref="D4:D9">+C4</f>
        <v>1</v>
      </c>
      <c r="F4">
        <f>+C4</f>
        <v>1</v>
      </c>
      <c r="G4">
        <f aca="true" t="shared" si="1" ref="G4:G9">+C4</f>
        <v>1</v>
      </c>
      <c r="I4">
        <f>+C4</f>
        <v>1</v>
      </c>
      <c r="J4">
        <f>+C4</f>
        <v>1</v>
      </c>
    </row>
    <row r="5" spans="2:10" ht="13.5">
      <c r="B5" t="s">
        <v>0</v>
      </c>
      <c r="C5" s="1">
        <v>1</v>
      </c>
      <c r="D5">
        <f t="shared" si="0"/>
        <v>1</v>
      </c>
      <c r="F5">
        <f>+C5</f>
        <v>1</v>
      </c>
      <c r="G5">
        <f>+C5</f>
        <v>1</v>
      </c>
      <c r="I5">
        <f aca="true" t="shared" si="2" ref="I5:J9">+C5</f>
        <v>1</v>
      </c>
      <c r="J5">
        <f t="shared" si="2"/>
        <v>1</v>
      </c>
    </row>
    <row r="6" spans="2:10" ht="13.5">
      <c r="B6" t="s">
        <v>3</v>
      </c>
      <c r="C6" s="1">
        <v>0.1</v>
      </c>
      <c r="D6">
        <f t="shared" si="0"/>
        <v>0.1</v>
      </c>
      <c r="F6">
        <f>+D6</f>
        <v>0.1</v>
      </c>
      <c r="G6">
        <f t="shared" si="1"/>
        <v>0.1</v>
      </c>
      <c r="I6">
        <f t="shared" si="2"/>
        <v>0.1</v>
      </c>
      <c r="J6">
        <f t="shared" si="2"/>
        <v>0.1</v>
      </c>
    </row>
    <row r="7" spans="2:10" ht="13.5">
      <c r="B7" t="s">
        <v>2</v>
      </c>
      <c r="C7" s="1">
        <v>0.1</v>
      </c>
      <c r="D7">
        <f t="shared" si="0"/>
        <v>0.1</v>
      </c>
      <c r="F7">
        <f>+D7</f>
        <v>0.1</v>
      </c>
      <c r="G7">
        <f t="shared" si="1"/>
        <v>0.1</v>
      </c>
      <c r="I7">
        <f t="shared" si="2"/>
        <v>0.1</v>
      </c>
      <c r="J7">
        <f t="shared" si="2"/>
        <v>0.1</v>
      </c>
    </row>
    <row r="8" spans="2:10" ht="13.5">
      <c r="B8" t="s">
        <v>4</v>
      </c>
      <c r="C8" s="1">
        <v>0</v>
      </c>
      <c r="D8">
        <f t="shared" si="0"/>
        <v>0</v>
      </c>
      <c r="F8">
        <f>+D8</f>
        <v>0</v>
      </c>
      <c r="G8">
        <f t="shared" si="1"/>
        <v>0</v>
      </c>
      <c r="I8">
        <f t="shared" si="2"/>
        <v>0</v>
      </c>
      <c r="J8">
        <f t="shared" si="2"/>
        <v>0</v>
      </c>
    </row>
    <row r="9" spans="2:10" ht="13.5">
      <c r="B9" t="s">
        <v>5</v>
      </c>
      <c r="C9" s="1">
        <v>1</v>
      </c>
      <c r="D9">
        <f t="shared" si="0"/>
        <v>1</v>
      </c>
      <c r="F9">
        <f>+D9</f>
        <v>1</v>
      </c>
      <c r="G9">
        <f t="shared" si="1"/>
        <v>1</v>
      </c>
      <c r="I9">
        <f t="shared" si="2"/>
        <v>1</v>
      </c>
      <c r="J9">
        <f t="shared" si="2"/>
        <v>1</v>
      </c>
    </row>
    <row r="11" spans="2:9" ht="13.5">
      <c r="B11" t="s">
        <v>9</v>
      </c>
      <c r="G11" s="1">
        <f>+G4</f>
        <v>1</v>
      </c>
      <c r="I11">
        <f>+G11</f>
        <v>1</v>
      </c>
    </row>
    <row r="12" spans="2:10" ht="13.5">
      <c r="B12" t="s">
        <v>11</v>
      </c>
      <c r="D12" s="1">
        <f>+D4</f>
        <v>1</v>
      </c>
      <c r="E12" s="1"/>
      <c r="J12">
        <f>+D12</f>
        <v>1</v>
      </c>
    </row>
    <row r="15" spans="2:10" ht="13.5">
      <c r="B15" t="s">
        <v>8</v>
      </c>
      <c r="C15" s="2">
        <f>+-C8+C7</f>
        <v>0.1</v>
      </c>
      <c r="D15" s="2">
        <f>+-D8+D7</f>
        <v>0.1</v>
      </c>
      <c r="E15" s="2"/>
      <c r="F15" s="2">
        <f>+-F8+F7</f>
        <v>0.1</v>
      </c>
      <c r="G15" s="2">
        <f>+-G8+G7</f>
        <v>0.1</v>
      </c>
      <c r="H15" s="2"/>
      <c r="I15" s="2">
        <f>+-I8+I7</f>
        <v>0.1</v>
      </c>
      <c r="J15" s="2">
        <f>+-J8+J7</f>
        <v>0.1</v>
      </c>
    </row>
    <row r="16" spans="2:10" ht="13.5">
      <c r="B16" t="s">
        <v>6</v>
      </c>
      <c r="C16" s="2">
        <f>+(LN(C4/C5)+(C15+0.5*C6^2)*C9)/C6/SQRT(C9)</f>
        <v>1.05</v>
      </c>
      <c r="D16" s="2">
        <f>+(LN(D4/D12)+(D15+0.5*D6^2)*D9)/D6/SQRT(D9)</f>
        <v>1.05</v>
      </c>
      <c r="E16" s="2"/>
      <c r="F16" s="2">
        <f>+(LN(F4/F5)+(F15+0.5*F6^2)*F9)/F6/SQRT(F9)</f>
        <v>1.05</v>
      </c>
      <c r="G16" s="2">
        <f>+(LN(G4/G11)+(G15+0.5*G6^2)*G9)/G6/SQRT(G9)</f>
        <v>1.05</v>
      </c>
      <c r="H16" s="2"/>
      <c r="I16" s="2">
        <f>+(LN(I4/I11)+(I15+0.5*I6^2)*I9)/I6/SQRT(I9)</f>
        <v>1.05</v>
      </c>
      <c r="J16" s="2">
        <f>+(LN(J4/J12)+(J15+0.5*J6^2)*J9)/J6/SQRT(J9)</f>
        <v>1.05</v>
      </c>
    </row>
    <row r="17" spans="2:10" ht="13.5">
      <c r="B17" t="s">
        <v>7</v>
      </c>
      <c r="C17" s="2">
        <f>+C16-C6*SQRT(C9)</f>
        <v>0.9500000000000001</v>
      </c>
      <c r="D17" s="2">
        <f>+D16-D6*SQRT(D9)</f>
        <v>0.9500000000000001</v>
      </c>
      <c r="E17" s="2"/>
      <c r="F17" s="2">
        <f>+F16-F6*SQRT(F9)</f>
        <v>0.9500000000000001</v>
      </c>
      <c r="G17" s="2">
        <f>+G16-G6*SQRT(G9)</f>
        <v>0.9500000000000001</v>
      </c>
      <c r="H17" s="2"/>
      <c r="I17" s="2">
        <f>+I16-I6*SQRT(I9)</f>
        <v>0.9500000000000001</v>
      </c>
      <c r="J17" s="2">
        <f>+J16-J6*SQRT(J9)</f>
        <v>0.9500000000000001</v>
      </c>
    </row>
    <row r="18" spans="3:10" ht="13.5">
      <c r="C18" s="2"/>
      <c r="D18" s="2"/>
      <c r="E18" s="2"/>
      <c r="F18" s="2"/>
      <c r="G18" s="2"/>
      <c r="H18" s="2"/>
      <c r="I18" s="2"/>
      <c r="J18" s="2"/>
    </row>
    <row r="19" spans="2:10" ht="13.5">
      <c r="B19" t="s">
        <v>23</v>
      </c>
      <c r="C19" s="19"/>
      <c r="D19" s="19">
        <f>+EXP(-D7*D9)*(D12-D5)</f>
        <v>0</v>
      </c>
      <c r="E19" t="s">
        <v>23</v>
      </c>
      <c r="F19" s="2"/>
      <c r="G19" s="2">
        <f>EXP(-G7*G9)*(-G11+G5)</f>
        <v>0</v>
      </c>
      <c r="H19" s="2"/>
      <c r="I19" s="2"/>
      <c r="J19" s="2"/>
    </row>
    <row r="20" spans="2:10" ht="13.5">
      <c r="B20" t="s">
        <v>34</v>
      </c>
      <c r="C20" s="2">
        <f>+C4*EXP(-C8*C9)</f>
        <v>1</v>
      </c>
      <c r="D20" s="2">
        <f>+D4*EXP(-D8*D9)</f>
        <v>1</v>
      </c>
      <c r="E20" t="s">
        <v>34</v>
      </c>
      <c r="F20" s="2">
        <f>+F4*EXP(-F8*F9)</f>
        <v>1</v>
      </c>
      <c r="G20" s="2">
        <f>+G4*EXP(-G8*G9)</f>
        <v>1</v>
      </c>
      <c r="H20" s="2"/>
      <c r="I20" s="2"/>
      <c r="J20" s="2"/>
    </row>
    <row r="21" spans="2:10" ht="13.5">
      <c r="B21" t="s">
        <v>25</v>
      </c>
      <c r="C21" s="2">
        <f>+NORMSDIST(C16)</f>
        <v>0.8531409191525601</v>
      </c>
      <c r="D21" s="2">
        <f>+NORMSDIST(D16)</f>
        <v>0.8531409191525601</v>
      </c>
      <c r="E21" t="s">
        <v>25</v>
      </c>
      <c r="F21" s="2">
        <f>+NORMSDIST(-F16)</f>
        <v>0.14685908084743993</v>
      </c>
      <c r="G21" s="2">
        <f>+NORMSDIST(-G16)</f>
        <v>0.14685908084743993</v>
      </c>
      <c r="H21" s="2"/>
      <c r="I21" s="2"/>
      <c r="J21" s="2"/>
    </row>
    <row r="22" spans="3:10" ht="13.5">
      <c r="C22" s="2">
        <f>+C20*C21</f>
        <v>0.8531409191525601</v>
      </c>
      <c r="D22" s="2">
        <f>+D20*D21</f>
        <v>0.8531409191525601</v>
      </c>
      <c r="F22" s="2">
        <f>+F20*F21</f>
        <v>0.14685908084743993</v>
      </c>
      <c r="G22" s="2">
        <f>+G20*G21</f>
        <v>0.14685908084743993</v>
      </c>
      <c r="H22" s="2"/>
      <c r="I22" s="2"/>
      <c r="J22" s="2"/>
    </row>
    <row r="23" spans="2:10" ht="13.5">
      <c r="B23" t="s">
        <v>35</v>
      </c>
      <c r="C23" s="2">
        <f>+C5*EXP(-C7*C9)</f>
        <v>0.9048374180359595</v>
      </c>
      <c r="D23" s="2">
        <f>+D12*EXP(-D7*D9)</f>
        <v>0.9048374180359595</v>
      </c>
      <c r="E23" t="s">
        <v>35</v>
      </c>
      <c r="F23" s="2">
        <f>+F5*EXP(-F7*F9)</f>
        <v>0.9048374180359595</v>
      </c>
      <c r="G23" s="2">
        <f>+G11*EXP(-G7*G9)</f>
        <v>0.9048374180359595</v>
      </c>
      <c r="H23" s="2"/>
      <c r="I23" s="2"/>
      <c r="J23" s="2"/>
    </row>
    <row r="24" spans="2:10" ht="13.5">
      <c r="B24" t="s">
        <v>36</v>
      </c>
      <c r="C24" s="2">
        <f>+NORMSDIST(C17)</f>
        <v>0.8289438877527765</v>
      </c>
      <c r="D24" s="2">
        <f>+NORMSDIST(D17)</f>
        <v>0.8289438877527765</v>
      </c>
      <c r="E24" t="s">
        <v>36</v>
      </c>
      <c r="F24" s="2">
        <f>+NORMSDIST(-F17)</f>
        <v>0.1710561122472235</v>
      </c>
      <c r="G24" s="2">
        <f>+NORMSDIST(-G17)</f>
        <v>0.1710561122472235</v>
      </c>
      <c r="H24" s="2"/>
      <c r="I24" s="2"/>
      <c r="J24" s="2"/>
    </row>
    <row r="25" spans="3:10" ht="13.5">
      <c r="C25" s="2">
        <f>+C24*C23</f>
        <v>0.7500594470909125</v>
      </c>
      <c r="D25" s="2">
        <f>+D24*D23</f>
        <v>0.7500594470909125</v>
      </c>
      <c r="F25" s="2">
        <f>+F24*F23</f>
        <v>0.154777970945047</v>
      </c>
      <c r="G25" s="2">
        <f>+G24*G23</f>
        <v>0.154777970945047</v>
      </c>
      <c r="H25" s="2"/>
      <c r="I25" s="2"/>
      <c r="J25" s="2"/>
    </row>
    <row r="26" spans="3:10" ht="13.5">
      <c r="C26" s="19">
        <f>+C22-C25</f>
        <v>0.10308147206164753</v>
      </c>
      <c r="D26" s="19">
        <f>+D22-D25</f>
        <v>0.10308147206164753</v>
      </c>
      <c r="F26" s="19">
        <f>-F22+F25</f>
        <v>0.007918890097607073</v>
      </c>
      <c r="G26" s="19">
        <f>-G22+G25</f>
        <v>0.007918890097607073</v>
      </c>
      <c r="H26" s="2"/>
      <c r="I26" s="2"/>
      <c r="J26" s="2"/>
    </row>
    <row r="27" spans="3:10" ht="13.5">
      <c r="C27" s="2"/>
      <c r="D27" s="2"/>
      <c r="F27" s="2"/>
      <c r="G27" s="2"/>
      <c r="H27" s="2"/>
      <c r="I27" s="2">
        <f>+I4*EXP((I15-I7)*I9)*NORMSDIST(I16)-I11*EXP(-I7*I9)*NORMSDIST(I17)</f>
        <v>0.10308147206164753</v>
      </c>
      <c r="J27" s="2">
        <f>-J4*EXP((J15-J7)*J9)*NORMSDIST(-J16)+J12*EXP(-J7*J9)*NORMSDIST(-J17)</f>
        <v>0.007918890097607073</v>
      </c>
    </row>
    <row r="28" spans="2:10" ht="13.5">
      <c r="B28" t="s">
        <v>20</v>
      </c>
      <c r="C28" s="2">
        <f>+C26+C19</f>
        <v>0.10308147206164753</v>
      </c>
      <c r="D28" s="2">
        <f>+D26+D19</f>
        <v>0.10308147206164753</v>
      </c>
      <c r="E28" t="s">
        <v>20</v>
      </c>
      <c r="F28" s="2">
        <f>+F26</f>
        <v>0.007918890097607073</v>
      </c>
      <c r="G28" s="2">
        <f>+G26+G19</f>
        <v>0.007918890097607073</v>
      </c>
      <c r="H28" s="2"/>
      <c r="I28" s="2"/>
      <c r="J28" s="2"/>
    </row>
    <row r="29" spans="2:10" ht="13.5">
      <c r="B29" t="s">
        <v>21</v>
      </c>
      <c r="C29" s="2">
        <f>+C4*EXP(-C7*C9)*C6*C6/2/C15</f>
        <v>0.04524187090179798</v>
      </c>
      <c r="D29" s="2">
        <f>+D4*EXP(-D7*D9)*D6*D6/2/D15</f>
        <v>0.04524187090179798</v>
      </c>
      <c r="E29" t="s">
        <v>21</v>
      </c>
      <c r="F29" s="2">
        <f>+F4*EXP(-F7*F9)*F6*F6/2/F15</f>
        <v>0.04524187090179798</v>
      </c>
      <c r="G29" s="2">
        <f>+G4*EXP(-G7*G9)*G6*G6/2/G15</f>
        <v>0.04524187090179798</v>
      </c>
      <c r="H29" s="2"/>
      <c r="I29" s="2">
        <f>+I4*EXP(-I7*I9)*I6*I6/2/I15</f>
        <v>0.04524187090179798</v>
      </c>
      <c r="J29" s="2">
        <f>+J4*EXP(-J7*J9)*J6*J6/2/J15</f>
        <v>0.04524187090179798</v>
      </c>
    </row>
    <row r="30" spans="2:10" ht="13.5">
      <c r="B30" t="s">
        <v>22</v>
      </c>
      <c r="C30" s="2">
        <f>+(C4/C5)^(-2*C15/C6/C6)</f>
        <v>1</v>
      </c>
      <c r="D30" s="2">
        <f>+(D4/D12)^(-2*D15/D6/D6)</f>
        <v>1</v>
      </c>
      <c r="E30" t="s">
        <v>22</v>
      </c>
      <c r="F30" s="2">
        <f>+(F4/F5)^(-2*F15/F6/F6)</f>
        <v>1</v>
      </c>
      <c r="G30" s="2">
        <f>+(G4/G11)^(-2*G15/G6/G6)</f>
        <v>1</v>
      </c>
      <c r="H30" s="2"/>
      <c r="I30" s="2">
        <f>+(I4/I11)^(-2*I15/I6/I6)</f>
        <v>1</v>
      </c>
      <c r="J30" s="2">
        <f>+(J4/J12)^(-2*J15/J6/J6)</f>
        <v>1</v>
      </c>
    </row>
    <row r="31" spans="2:10" ht="13.5">
      <c r="B31" t="s">
        <v>19</v>
      </c>
      <c r="C31" s="2">
        <f>+C16-2*C15/C6*SQRT(C9)</f>
        <v>-0.95</v>
      </c>
      <c r="D31" s="2">
        <f>+D16-2*D15/D6*SQRT(D9)</f>
        <v>-0.95</v>
      </c>
      <c r="E31" t="s">
        <v>19</v>
      </c>
      <c r="F31" s="2">
        <f>+F16-2*F15/F6*SQRT(F9)</f>
        <v>-0.95</v>
      </c>
      <c r="G31" s="2">
        <f>+G16-2*G15/G6*SQRT(G9)</f>
        <v>-0.95</v>
      </c>
      <c r="H31" s="2"/>
      <c r="I31" s="2"/>
      <c r="J31" s="2"/>
    </row>
    <row r="32" spans="2:10" ht="13.5">
      <c r="B32" t="s">
        <v>24</v>
      </c>
      <c r="C32" s="2">
        <f>+NORMSDIST(C31)</f>
        <v>0.1710561122472235</v>
      </c>
      <c r="D32" s="15">
        <f>+NORMSDIST(D31)</f>
        <v>0.1710561122472235</v>
      </c>
      <c r="E32" t="s">
        <v>31</v>
      </c>
      <c r="F32" s="2">
        <f>+NORMSDIST(-F31)</f>
        <v>0.8289438877527765</v>
      </c>
      <c r="G32" s="2">
        <f>+NORMSDIST(-G31)</f>
        <v>0.8289438877527765</v>
      </c>
      <c r="H32" s="2"/>
      <c r="I32" s="2">
        <f>+NORMSDIST(-I16+2*I15/I6*SQRT(I9))</f>
        <v>0.8289438877527765</v>
      </c>
      <c r="J32" s="2">
        <f>+NORMSDIST(J16-2*J15/J6*SQRT(J9))</f>
        <v>0.1710561122472235</v>
      </c>
    </row>
    <row r="33" spans="2:10" ht="13.5">
      <c r="B33" t="s">
        <v>27</v>
      </c>
      <c r="C33" s="19">
        <f>+C32*C30*C29</f>
        <v>0.00773889854725235</v>
      </c>
      <c r="D33" s="19">
        <f>+D32*D30*D29</f>
        <v>0.00773889854725235</v>
      </c>
      <c r="E33" t="s">
        <v>32</v>
      </c>
      <c r="F33" s="19">
        <f>+F32*F30*F29</f>
        <v>0.03750297235454563</v>
      </c>
      <c r="G33" s="19">
        <f>+G32*G30*G29</f>
        <v>0.03750297235454563</v>
      </c>
      <c r="H33" s="2"/>
      <c r="I33" s="2"/>
      <c r="J33" s="2"/>
    </row>
    <row r="34" spans="2:10" ht="13.5">
      <c r="B34" t="s">
        <v>26</v>
      </c>
      <c r="C34" s="2">
        <f>+EXP(C15*C9)</f>
        <v>1.1051709180756477</v>
      </c>
      <c r="D34" s="2">
        <f>+EXP(D15*D9)</f>
        <v>1.1051709180756477</v>
      </c>
      <c r="E34" t="s">
        <v>26</v>
      </c>
      <c r="F34" s="2">
        <f>+EXP(F15*F9)</f>
        <v>1.1051709180756477</v>
      </c>
      <c r="G34" s="2">
        <f>+EXP(G15*G9)</f>
        <v>1.1051709180756477</v>
      </c>
      <c r="H34" s="2"/>
      <c r="I34" s="2"/>
      <c r="J34" s="2"/>
    </row>
    <row r="35" spans="2:10" ht="13.5">
      <c r="B35" t="s">
        <v>25</v>
      </c>
      <c r="C35" s="2">
        <f>+NORMSDIST(C16)</f>
        <v>0.8531409191525601</v>
      </c>
      <c r="D35" s="2">
        <f>+NORMSDIST(D16)</f>
        <v>0.8531409191525601</v>
      </c>
      <c r="E35" t="s">
        <v>30</v>
      </c>
      <c r="F35" s="2">
        <f>+NORMSDIST(-F16)</f>
        <v>0.14685908084743993</v>
      </c>
      <c r="G35" s="2">
        <f>+NORMSDIST(-G16)</f>
        <v>0.14685908084743993</v>
      </c>
      <c r="H35" s="2"/>
      <c r="I35" s="2"/>
      <c r="J35" s="2"/>
    </row>
    <row r="36" spans="3:10" ht="13.5">
      <c r="C36" s="13">
        <f>+C35*C34</f>
        <v>0.9428665328677368</v>
      </c>
      <c r="D36" s="13">
        <f>+D35*D34</f>
        <v>0.9428665328677368</v>
      </c>
      <c r="F36" s="13">
        <f>+F35*F34</f>
        <v>0.16230438520791096</v>
      </c>
      <c r="G36" s="13">
        <f>+G35*G34</f>
        <v>0.16230438520791096</v>
      </c>
      <c r="H36" s="2"/>
      <c r="I36" s="2"/>
      <c r="J36" s="2"/>
    </row>
    <row r="37" spans="2:10" ht="13.5">
      <c r="B37" t="s">
        <v>28</v>
      </c>
      <c r="C37" s="19">
        <f>+C36*C29</f>
        <v>0.04265704595762801</v>
      </c>
      <c r="D37" s="19">
        <f>+D36*D29</f>
        <v>0.04265704595762801</v>
      </c>
      <c r="E37" t="s">
        <v>33</v>
      </c>
      <c r="F37" s="19">
        <f>+F36*F29</f>
        <v>0.007342954042371997</v>
      </c>
      <c r="G37" s="19">
        <f>+G36*G29</f>
        <v>0.007342954042371997</v>
      </c>
      <c r="H37" s="2"/>
      <c r="I37" s="2"/>
      <c r="J37" s="2"/>
    </row>
    <row r="38" spans="3:10" ht="13.5">
      <c r="C38" s="19">
        <f>-C33+C37</f>
        <v>0.03491814741037566</v>
      </c>
      <c r="D38" s="19">
        <f>-D33+D37</f>
        <v>0.03491814741037566</v>
      </c>
      <c r="F38" s="19">
        <f>F33-F37</f>
        <v>0.030160018312173634</v>
      </c>
      <c r="G38" s="19">
        <f>G33-G37</f>
        <v>0.030160018312173634</v>
      </c>
      <c r="H38" s="2"/>
      <c r="I38" s="2"/>
      <c r="J38" s="2"/>
    </row>
    <row r="39" spans="3:10" ht="13.5">
      <c r="C39" s="18">
        <f>+C38+C28</f>
        <v>0.1379996194720232</v>
      </c>
      <c r="D39" s="18">
        <f>+D38+D28</f>
        <v>0.1379996194720232</v>
      </c>
      <c r="E39" s="13"/>
      <c r="F39" s="18">
        <f>+F38+F28</f>
        <v>0.038078908409780704</v>
      </c>
      <c r="G39" s="18">
        <f>+G38+G28</f>
        <v>0.038078908409780704</v>
      </c>
      <c r="H39" s="2"/>
      <c r="I39" s="2"/>
      <c r="J39" s="2"/>
    </row>
    <row r="40" spans="2:10" ht="13.5">
      <c r="B40" t="s">
        <v>29</v>
      </c>
      <c r="C40" s="13"/>
      <c r="D40" s="3">
        <f>+IF(D12&gt;D5,D39,C39)</f>
        <v>0.1379996194720232</v>
      </c>
      <c r="E40" s="13"/>
      <c r="F40" s="2"/>
      <c r="G40" s="3">
        <f>+IF(G11&lt;G5,G39,F39)</f>
        <v>0.038078908409780704</v>
      </c>
      <c r="H40" s="2"/>
      <c r="I40" s="2"/>
      <c r="J40" s="2"/>
    </row>
    <row r="41" spans="3:10" ht="13.5">
      <c r="C41" s="20"/>
      <c r="D41" s="21"/>
      <c r="E41" s="21"/>
      <c r="F41" s="20"/>
      <c r="G41" s="22"/>
      <c r="H41" s="2"/>
      <c r="I41" s="2">
        <f>+EXP(I15*I9)*NORMSDIST(-I16)</f>
        <v>0.16230438520791096</v>
      </c>
      <c r="J41" s="2">
        <f>+EXP(J15*J9)*NORMSDIST(J16)</f>
        <v>0.9428665328677368</v>
      </c>
    </row>
    <row r="42" spans="3:10" ht="13.5">
      <c r="C42" s="20"/>
      <c r="D42" s="20"/>
      <c r="E42" s="20"/>
      <c r="F42" s="20"/>
      <c r="G42" s="20"/>
      <c r="H42" s="2"/>
      <c r="I42" s="2">
        <f>+I30*I32-I41</f>
        <v>0.6666395025448655</v>
      </c>
      <c r="J42" s="2">
        <f>+-J30*J32+J41</f>
        <v>0.7718104206205133</v>
      </c>
    </row>
    <row r="43" spans="3:10" ht="13.5">
      <c r="C43" s="20"/>
      <c r="D43" s="20"/>
      <c r="E43" s="20"/>
      <c r="F43" s="20"/>
      <c r="G43" s="20"/>
      <c r="H43" s="2"/>
      <c r="I43" s="2"/>
      <c r="J43" s="2"/>
    </row>
    <row r="44" spans="3:10" ht="13.5">
      <c r="C44" s="20"/>
      <c r="D44" s="20"/>
      <c r="E44" s="20"/>
      <c r="F44" s="20"/>
      <c r="G44" s="20"/>
      <c r="H44" s="2"/>
      <c r="I44" s="3">
        <f>+I27+I29*(I42)</f>
        <v>0.13324149037382116</v>
      </c>
      <c r="J44" s="3">
        <f>+J27+J29*(J42)</f>
        <v>0.042837037507982734</v>
      </c>
    </row>
    <row r="45" spans="3:7" ht="13.5">
      <c r="C45" s="23"/>
      <c r="D45" s="23"/>
      <c r="E45" s="23"/>
      <c r="F45" s="23"/>
      <c r="G45" s="23"/>
    </row>
    <row r="47" spans="4:7" ht="13.5">
      <c r="D47" s="7"/>
      <c r="E47" s="7"/>
      <c r="G47" s="6"/>
    </row>
    <row r="48" spans="4:7" ht="13.5">
      <c r="D48" s="7"/>
      <c r="E48" s="7"/>
      <c r="G48" s="6"/>
    </row>
    <row r="49" spans="4:7" ht="13.5">
      <c r="D49" s="7"/>
      <c r="E49" s="7"/>
      <c r="G49" s="6"/>
    </row>
    <row r="50" spans="4:7" ht="13.5">
      <c r="D50" s="7"/>
      <c r="E50" s="7"/>
      <c r="G50" s="6"/>
    </row>
    <row r="51" spans="4:7" ht="13.5">
      <c r="D51" s="7"/>
      <c r="E51" s="7"/>
      <c r="G51" s="6"/>
    </row>
    <row r="52" spans="4:7" ht="13.5">
      <c r="D52" s="11"/>
      <c r="E52" s="11"/>
      <c r="G52" s="2"/>
    </row>
    <row r="53" spans="4:7" ht="13.5">
      <c r="D53" s="11"/>
      <c r="E53" s="11"/>
      <c r="F53" s="2"/>
      <c r="G53" s="2"/>
    </row>
    <row r="54" spans="4:7" ht="13.5">
      <c r="D54" s="11"/>
      <c r="E54" s="11"/>
      <c r="G54" s="2"/>
    </row>
    <row r="55" spans="4:7" ht="13.5">
      <c r="D55" s="11"/>
      <c r="E55" s="11"/>
      <c r="G55" s="2"/>
    </row>
    <row r="56" ht="13.5">
      <c r="G56" s="6"/>
    </row>
    <row r="57" spans="4:7" ht="13.5">
      <c r="D57" s="11"/>
      <c r="E57" s="11"/>
      <c r="G57" s="11"/>
    </row>
    <row r="58" spans="4:7" ht="13.5">
      <c r="D58" s="8"/>
      <c r="E58" s="8"/>
      <c r="F58" s="9"/>
      <c r="G58" s="8"/>
    </row>
    <row r="59" spans="4:7" ht="13.5">
      <c r="D59" s="13"/>
      <c r="E59" s="13"/>
      <c r="F59" s="9"/>
      <c r="G59" s="8"/>
    </row>
    <row r="60" spans="4:7" ht="13.5">
      <c r="D60" s="13"/>
      <c r="E60" s="13"/>
      <c r="F60" s="9"/>
      <c r="G60" s="8"/>
    </row>
    <row r="61" spans="4:7" ht="13.5">
      <c r="D61" s="14"/>
      <c r="E61" s="14"/>
      <c r="F61" s="9"/>
      <c r="G61" s="16"/>
    </row>
    <row r="62" spans="4:7" ht="13.5">
      <c r="D62" s="14"/>
      <c r="E62" s="14"/>
      <c r="F62" s="9"/>
      <c r="G62" s="16"/>
    </row>
    <row r="63" spans="4:7" ht="13.5">
      <c r="D63" s="12"/>
      <c r="E63" s="12"/>
      <c r="F63" s="9"/>
      <c r="G63" s="12"/>
    </row>
    <row r="64" spans="4:7" ht="13.5">
      <c r="D64" s="10"/>
      <c r="E64" s="10"/>
      <c r="F64" s="9"/>
      <c r="G64" s="10"/>
    </row>
    <row r="65" spans="4:7" ht="13.5">
      <c r="D65" s="12"/>
      <c r="E65" s="12"/>
      <c r="F65" s="17"/>
      <c r="G65" s="12"/>
    </row>
    <row r="66" spans="4:7" ht="13.5">
      <c r="D66" s="10"/>
      <c r="E66" s="10"/>
      <c r="F66" s="9"/>
      <c r="G66" s="9"/>
    </row>
    <row r="67" spans="4:7" ht="13.5">
      <c r="D67" s="10"/>
      <c r="E67" s="10"/>
      <c r="F67" s="9"/>
      <c r="G67" s="9"/>
    </row>
    <row r="68" spans="4:7" ht="13.5">
      <c r="D68" s="10"/>
      <c r="E68" s="10"/>
      <c r="F68" s="9"/>
      <c r="G68" s="9"/>
    </row>
  </sheetData>
  <printOptions/>
  <pageMargins left="0.75" right="0.75" top="1" bottom="1" header="0.512" footer="0.512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</dc:creator>
  <cp:keywords/>
  <dc:description/>
  <cp:lastModifiedBy>moriya</cp:lastModifiedBy>
  <cp:lastPrinted>2003-02-28T07:14:48Z</cp:lastPrinted>
  <dcterms:created xsi:type="dcterms:W3CDTF">2003-02-27T02:54:09Z</dcterms:created>
  <dcterms:modified xsi:type="dcterms:W3CDTF">2003-03-01T22:21:29Z</dcterms:modified>
  <cp:category/>
  <cp:version/>
  <cp:contentType/>
  <cp:contentStatus/>
</cp:coreProperties>
</file>